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Español\11-Noviembre\"/>
    </mc:Choice>
  </mc:AlternateContent>
  <xr:revisionPtr revIDLastSave="0" documentId="13_ncr:1_{A0D71F24-FD4B-4DE9-A662-E61640EE03E7}" xr6:coauthVersionLast="47" xr6:coauthVersionMax="47" xr10:uidLastSave="{00000000-0000-0000-0000-000000000000}"/>
  <bookViews>
    <workbookView xWindow="-28920" yWindow="-120" windowWidth="29040" windowHeight="15840" xr2:uid="{47CABC05-ED6A-4783-A468-DEFED6EF921B}"/>
  </bookViews>
  <sheets>
    <sheet name="En RD$" sheetId="1" r:id="rId1"/>
    <sheet name="En US$" sheetId="2" r:id="rId2"/>
  </sheets>
  <definedNames>
    <definedName name="_xlnm._FilterDatabase" localSheetId="0" hidden="1">'En RD$'!$A$3:$BM$298</definedName>
    <definedName name="_xlnm._FilterDatabase" localSheetId="1" hidden="1">'En US$'!$A$1:$S$334</definedName>
    <definedName name="_xlnm.Print_Area" localSheetId="0">'En RD$'!$B$4:$P$15</definedName>
    <definedName name="_xlnm.Print_Area" localSheetId="1">'En US$'!$B$6:$P$57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2" i="2" l="1"/>
  <c r="C51" i="2"/>
  <c r="C50" i="2"/>
  <c r="K46" i="2"/>
  <c r="F46" i="2"/>
  <c r="P48" i="2"/>
  <c r="O46" i="2"/>
  <c r="N46" i="2"/>
  <c r="M46" i="2"/>
  <c r="L46" i="2"/>
  <c r="H46" i="2"/>
  <c r="G46" i="2"/>
  <c r="E46" i="2"/>
  <c r="P47" i="2"/>
  <c r="P46" i="2" s="1"/>
  <c r="J46" i="2"/>
  <c r="I46" i="2"/>
  <c r="D46" i="2"/>
  <c r="C46" i="2"/>
  <c r="P44" i="2"/>
  <c r="P43" i="2"/>
  <c r="K37" i="2"/>
  <c r="P42" i="2"/>
  <c r="P41" i="2"/>
  <c r="P40" i="2"/>
  <c r="O37" i="2"/>
  <c r="O35" i="2" s="1"/>
  <c r="E37" i="2"/>
  <c r="D37" i="2"/>
  <c r="N37" i="2"/>
  <c r="L37" i="2"/>
  <c r="L35" i="2" s="1"/>
  <c r="H37" i="2"/>
  <c r="H35" i="2" s="1"/>
  <c r="G37" i="2"/>
  <c r="F37" i="2"/>
  <c r="P38" i="2"/>
  <c r="M37" i="2"/>
  <c r="J37" i="2"/>
  <c r="C37" i="2"/>
  <c r="P36" i="2"/>
  <c r="P33" i="2"/>
  <c r="P32" i="2"/>
  <c r="P31" i="2"/>
  <c r="H28" i="2"/>
  <c r="P30" i="2"/>
  <c r="D28" i="2"/>
  <c r="O28" i="2"/>
  <c r="N28" i="2"/>
  <c r="N17" i="2" s="1"/>
  <c r="M28" i="2"/>
  <c r="L28" i="2"/>
  <c r="K28" i="2"/>
  <c r="J28" i="2"/>
  <c r="I28" i="2"/>
  <c r="G28" i="2"/>
  <c r="F28" i="2"/>
  <c r="E28" i="2"/>
  <c r="P26" i="2"/>
  <c r="P25" i="2"/>
  <c r="P24" i="2"/>
  <c r="P23" i="2"/>
  <c r="J19" i="2"/>
  <c r="J17" i="2" s="1"/>
  <c r="P22" i="2"/>
  <c r="P21" i="2"/>
  <c r="O19" i="2"/>
  <c r="O17" i="2" s="1"/>
  <c r="M19" i="2"/>
  <c r="M17" i="2" s="1"/>
  <c r="L19" i="2"/>
  <c r="L17" i="2" s="1"/>
  <c r="L16" i="2" s="1"/>
  <c r="I19" i="2"/>
  <c r="I17" i="2" s="1"/>
  <c r="H19" i="2"/>
  <c r="H17" i="2" s="1"/>
  <c r="H16" i="2" s="1"/>
  <c r="G19" i="2"/>
  <c r="F19" i="2"/>
  <c r="F17" i="2" s="1"/>
  <c r="E19" i="2"/>
  <c r="D19" i="2"/>
  <c r="D17" i="2" s="1"/>
  <c r="N19" i="2"/>
  <c r="K19" i="2"/>
  <c r="P18" i="2"/>
  <c r="C51" i="1"/>
  <c r="P51" i="1" s="1"/>
  <c r="C50" i="1"/>
  <c r="P49" i="1"/>
  <c r="O46" i="1"/>
  <c r="N46" i="1"/>
  <c r="M46" i="1"/>
  <c r="K46" i="1"/>
  <c r="P48" i="1"/>
  <c r="H46" i="1"/>
  <c r="G46" i="1"/>
  <c r="P47" i="1"/>
  <c r="P46" i="1" s="1"/>
  <c r="D46" i="1"/>
  <c r="L46" i="1"/>
  <c r="J46" i="1"/>
  <c r="I46" i="1"/>
  <c r="F46" i="1"/>
  <c r="C46" i="1"/>
  <c r="P44" i="1"/>
  <c r="M37" i="1"/>
  <c r="M35" i="1" s="1"/>
  <c r="P43" i="1"/>
  <c r="P42" i="1"/>
  <c r="P41" i="1"/>
  <c r="P40" i="1"/>
  <c r="K37" i="1"/>
  <c r="J37" i="1"/>
  <c r="I37" i="1"/>
  <c r="H37" i="1"/>
  <c r="G37" i="1"/>
  <c r="F37" i="1"/>
  <c r="P39" i="1"/>
  <c r="O37" i="1"/>
  <c r="O35" i="1" s="1"/>
  <c r="N37" i="1"/>
  <c r="N35" i="1" s="1"/>
  <c r="L37" i="1"/>
  <c r="P38" i="1"/>
  <c r="E37" i="1"/>
  <c r="D37" i="1"/>
  <c r="C37" i="1"/>
  <c r="P36" i="1"/>
  <c r="P33" i="1"/>
  <c r="P32" i="1"/>
  <c r="O28" i="1"/>
  <c r="N28" i="1"/>
  <c r="L28" i="1"/>
  <c r="P30" i="1"/>
  <c r="I28" i="1"/>
  <c r="H28" i="1"/>
  <c r="E28" i="1"/>
  <c r="P29" i="1"/>
  <c r="M28" i="1"/>
  <c r="K28" i="1"/>
  <c r="J28" i="1"/>
  <c r="G28" i="1"/>
  <c r="F28" i="1"/>
  <c r="P27" i="1"/>
  <c r="P26" i="1"/>
  <c r="N19" i="1"/>
  <c r="F19" i="1"/>
  <c r="F17" i="1" s="1"/>
  <c r="P24" i="1"/>
  <c r="P23" i="1"/>
  <c r="P22" i="1"/>
  <c r="L19" i="1"/>
  <c r="L17" i="1" s="1"/>
  <c r="K19" i="1"/>
  <c r="K17" i="1" s="1"/>
  <c r="J19" i="1"/>
  <c r="J17" i="1" s="1"/>
  <c r="I19" i="1"/>
  <c r="H19" i="1"/>
  <c r="G19" i="1"/>
  <c r="G17" i="1" s="1"/>
  <c r="P21" i="1"/>
  <c r="O19" i="1"/>
  <c r="M19" i="1"/>
  <c r="M17" i="1" s="1"/>
  <c r="P20" i="1"/>
  <c r="P18" i="1"/>
  <c r="K35" i="2" l="1"/>
  <c r="G17" i="2"/>
  <c r="M35" i="2"/>
  <c r="M16" i="2" s="1"/>
  <c r="G35" i="1"/>
  <c r="P37" i="2"/>
  <c r="O17" i="1"/>
  <c r="O16" i="1" s="1"/>
  <c r="N35" i="2"/>
  <c r="N16" i="2" s="1"/>
  <c r="E17" i="2"/>
  <c r="E16" i="2" s="1"/>
  <c r="L35" i="1"/>
  <c r="L16" i="1" s="1"/>
  <c r="J35" i="2"/>
  <c r="J16" i="2" s="1"/>
  <c r="O16" i="2"/>
  <c r="F35" i="2"/>
  <c r="F16" i="2" s="1"/>
  <c r="J35" i="1"/>
  <c r="J16" i="1" s="1"/>
  <c r="K35" i="1"/>
  <c r="K16" i="1" s="1"/>
  <c r="P28" i="1"/>
  <c r="P50" i="2"/>
  <c r="G16" i="1"/>
  <c r="H17" i="1"/>
  <c r="P37" i="1"/>
  <c r="M16" i="1"/>
  <c r="N17" i="1"/>
  <c r="N16" i="1" s="1"/>
  <c r="E35" i="2"/>
  <c r="I17" i="1"/>
  <c r="K17" i="2"/>
  <c r="K16" i="2" s="1"/>
  <c r="E46" i="1"/>
  <c r="E35" i="1" s="1"/>
  <c r="I37" i="2"/>
  <c r="I35" i="2" s="1"/>
  <c r="I16" i="2" s="1"/>
  <c r="D19" i="1"/>
  <c r="D17" i="1" s="1"/>
  <c r="P39" i="2"/>
  <c r="P29" i="2"/>
  <c r="P28" i="2" s="1"/>
  <c r="P50" i="1"/>
  <c r="P25" i="1"/>
  <c r="P19" i="1" s="1"/>
  <c r="P17" i="1" s="1"/>
  <c r="E19" i="1"/>
  <c r="E17" i="1" s="1"/>
  <c r="F35" i="1"/>
  <c r="F16" i="1" s="1"/>
  <c r="I35" i="1"/>
  <c r="G35" i="2"/>
  <c r="H35" i="1"/>
  <c r="P20" i="2"/>
  <c r="P19" i="2" s="1"/>
  <c r="D28" i="1"/>
  <c r="P16" i="1" l="1"/>
  <c r="E16" i="1"/>
  <c r="P51" i="2"/>
  <c r="I16" i="1"/>
  <c r="P35" i="2"/>
  <c r="G16" i="2"/>
  <c r="D35" i="1"/>
  <c r="P17" i="2"/>
  <c r="H16" i="1"/>
  <c r="D16" i="1"/>
  <c r="D35" i="2"/>
  <c r="D16" i="2" s="1"/>
  <c r="P35" i="1"/>
  <c r="P16" i="2" l="1"/>
</calcChain>
</file>

<file path=xl/sharedStrings.xml><?xml version="1.0" encoding="utf-8"?>
<sst xmlns="http://schemas.openxmlformats.org/spreadsheetml/2006/main" count="102" uniqueCount="46">
  <si>
    <t>DIRECCIÓN GENERAL DE CRÉDITO PÚBLICO</t>
  </si>
  <si>
    <t>MINISTERIO DE HACIENDA Y ECONOMÍA</t>
  </si>
  <si>
    <t>REPÚBLICA DOMINICANA</t>
  </si>
  <si>
    <t>Desembolsos Fuentes Externas 2025</t>
  </si>
  <si>
    <t>Cifras Preliminares en DOP</t>
  </si>
  <si>
    <t>Tipo de deuda / acreedor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</si>
  <si>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</si>
  <si>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</si>
  <si>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</si>
  <si>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</si>
  <si>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</si>
  <si>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</si>
  <si>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</si>
  <si>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</si>
  <si>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</si>
  <si>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</si>
  <si>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</si>
  <si>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</si>
  <si>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</si>
  <si>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Proyectos de Inversión</t>
  </si>
  <si>
    <t xml:space="preserve">    de los cuales: intereses y comisiones capitalizados</t>
  </si>
  <si>
    <t>Organismos Multilaterales</t>
  </si>
  <si>
    <t>BCIE</t>
  </si>
  <si>
    <t>BID</t>
  </si>
  <si>
    <t>BIRF</t>
  </si>
  <si>
    <t>BEI</t>
  </si>
  <si>
    <t>CAF</t>
  </si>
  <si>
    <t>FMI</t>
  </si>
  <si>
    <t>Otros</t>
  </si>
  <si>
    <t>Organismos Bilaterales</t>
  </si>
  <si>
    <t>Después de la fecha de corte</t>
  </si>
  <si>
    <t>Otros bilaterales</t>
  </si>
  <si>
    <t>Banca Comercial</t>
  </si>
  <si>
    <t>Bonos Globales</t>
  </si>
  <si>
    <t>Apoyo Presupuestario</t>
  </si>
  <si>
    <t xml:space="preserve">       de los cuales: intereses y comisiones capitalizados</t>
  </si>
  <si>
    <t>Notas</t>
  </si>
  <si>
    <t>1) No se incluyen registros de desembolsos en negativo, producto de devoluciones regularmente por conclusión de proyectos.</t>
  </si>
  <si>
    <t>2) No se incluyen las primas ni intereses corridos de las colocaciones de títulos del Ministerio de Hacienda.</t>
  </si>
  <si>
    <t>Cifras Preliminares en USD</t>
  </si>
  <si>
    <t xml:space="preserve">Julio </t>
  </si>
  <si>
    <t xml:space="preserve">Noviembre </t>
  </si>
  <si>
    <t>bg</t>
  </si>
  <si>
    <t>2) No se incluyen las primas ni intereses corridos  las colocaciones de títulos del Ministerio de Hacienda.</t>
  </si>
  <si>
    <t>3) Monto de bonos globales en febrero no considera monto emitido para recompra de bonos por US$2,473.54 millones en la operación de manejo de pasivos.  Dicha operación está amparada en el artículo 10 de la Ley No. 90-24 sobre Emisión y Colocación de Valores de Deuda Pública.</t>
  </si>
  <si>
    <t>3) Monto de bonos globales en febrero no considera monto emitido para recompra de bonos por RD$153,734.80 millones en la operación de manejo de pasivos.  Dicha operación está amparada en el artículo 10 de la Ley No. 90-24 sobre Emisión y Colocación de Valores de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</si>
</sst>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i/>
      <sz val="10"/>
      <name val="Calibri"/>
      <family val="2"/>
    </font>
    <font>
      <i/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theme="8" tint="-0.499984740745262"/>
      <name val="Calibri"/>
      <family val="2"/>
    </font>
    <font>
      <sz val="11"/>
      <color indexed="9"/>
      <name val="Calibri"/>
      <family val="2"/>
    </font>
    <font>
      <b/>
      <i/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10"/>
      <color theme="0"/>
      <name val="Arial"/>
      <family val="2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7" fillId="0" borderId="0"/>
  </cellStyleXfs>
  <cellXfs count="72">
    <xf numFmtId="0" fontId="0" fillId="0" borderId="0" xfId="0"/>
    <xf numFmtId="0" fontId="5" fillId="2" borderId="0" xfId="1" applyFont="1" applyFill="1" applyAlignment="1">
      <alignment horizontal="center"/>
    </xf>
    <xf numFmtId="0" fontId="6" fillId="2" borderId="0" xfId="1" applyFont="1" applyFill="1"/>
    <xf numFmtId="0" fontId="3" fillId="2" borderId="0" xfId="1" applyFont="1" applyFill="1" applyAlignment="1" applyProtection="1">
      <alignment horizontal="center"/>
      <protection locked="0"/>
    </xf>
    <xf numFmtId="0" fontId="8" fillId="2" borderId="0" xfId="1" applyFont="1" applyFill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4" fillId="2" borderId="0" xfId="1" applyFill="1" applyAlignment="1">
      <alignment horizontal="center"/>
    </xf>
    <xf numFmtId="0" fontId="4" fillId="2" borderId="0" xfId="1" applyFill="1" applyAlignment="1" applyProtection="1">
      <alignment horizontal="center"/>
      <protection locked="0"/>
    </xf>
    <xf numFmtId="0" fontId="3" fillId="2" borderId="0" xfId="1" applyFont="1" applyFill="1" applyAlignment="1">
      <alignment horizont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1" fillId="3" borderId="1" xfId="2" applyFont="1" applyFill="1" applyBorder="1" applyAlignment="1">
      <alignment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2" xfId="1" applyFont="1" applyFill="1" applyBorder="1"/>
    <xf numFmtId="165" fontId="7" fillId="4" borderId="2" xfId="1" applyNumberFormat="1" applyFont="1" applyFill="1" applyBorder="1"/>
    <xf numFmtId="4" fontId="6" fillId="2" borderId="0" xfId="1" applyNumberFormat="1" applyFont="1" applyFill="1"/>
    <xf numFmtId="164" fontId="6" fillId="2" borderId="0" xfId="1" applyNumberFormat="1" applyFont="1" applyFill="1"/>
    <xf numFmtId="0" fontId="7" fillId="4" borderId="2" xfId="1" applyFont="1" applyFill="1" applyBorder="1" applyAlignment="1">
      <alignment horizontal="left"/>
    </xf>
    <xf numFmtId="165" fontId="7" fillId="4" borderId="2" xfId="3" applyNumberFormat="1" applyFont="1" applyFill="1" applyBorder="1"/>
    <xf numFmtId="0" fontId="11" fillId="4" borderId="3" xfId="1" applyFont="1" applyFill="1" applyBorder="1" applyAlignment="1">
      <alignment horizontal="left"/>
    </xf>
    <xf numFmtId="165" fontId="11" fillId="4" borderId="3" xfId="3" applyNumberFormat="1" applyFont="1" applyFill="1" applyBorder="1"/>
    <xf numFmtId="0" fontId="8" fillId="0" borderId="0" xfId="2" applyFont="1" applyAlignment="1">
      <alignment horizontal="left" indent="1"/>
    </xf>
    <xf numFmtId="165" fontId="7" fillId="2" borderId="0" xfId="3" applyNumberFormat="1" applyFont="1" applyFill="1" applyBorder="1"/>
    <xf numFmtId="165" fontId="12" fillId="2" borderId="0" xfId="1" applyNumberFormat="1" applyFont="1" applyFill="1"/>
    <xf numFmtId="165" fontId="13" fillId="2" borderId="0" xfId="1" applyNumberFormat="1" applyFont="1" applyFill="1"/>
    <xf numFmtId="0" fontId="11" fillId="2" borderId="0" xfId="1" applyFont="1" applyFill="1" applyAlignment="1">
      <alignment horizontal="left" indent="3"/>
    </xf>
    <xf numFmtId="165" fontId="8" fillId="2" borderId="0" xfId="3" applyNumberFormat="1" applyFont="1" applyFill="1" applyBorder="1"/>
    <xf numFmtId="165" fontId="8" fillId="2" borderId="0" xfId="3" applyNumberFormat="1" applyFont="1" applyFill="1"/>
    <xf numFmtId="0" fontId="14" fillId="2" borderId="0" xfId="1" applyFont="1" applyFill="1"/>
    <xf numFmtId="165" fontId="8" fillId="0" borderId="0" xfId="3" applyNumberFormat="1" applyFont="1" applyProtection="1"/>
    <xf numFmtId="0" fontId="11" fillId="0" borderId="0" xfId="1" applyFont="1" applyAlignment="1">
      <alignment horizontal="left" indent="3"/>
    </xf>
    <xf numFmtId="165" fontId="7" fillId="0" borderId="0" xfId="3" applyNumberFormat="1" applyFont="1" applyFill="1" applyBorder="1"/>
    <xf numFmtId="165" fontId="8" fillId="0" borderId="0" xfId="3" applyNumberFormat="1" applyFont="1" applyFill="1" applyBorder="1"/>
    <xf numFmtId="0" fontId="14" fillId="0" borderId="0" xfId="1" applyFont="1"/>
    <xf numFmtId="0" fontId="6" fillId="0" borderId="0" xfId="1" applyFont="1"/>
    <xf numFmtId="0" fontId="8" fillId="2" borderId="0" xfId="1" applyFont="1" applyFill="1" applyAlignment="1">
      <alignment horizontal="left" indent="3"/>
    </xf>
    <xf numFmtId="0" fontId="7" fillId="5" borderId="0" xfId="1" applyFont="1" applyFill="1" applyAlignment="1">
      <alignment horizontal="left"/>
    </xf>
    <xf numFmtId="165" fontId="7" fillId="5" borderId="0" xfId="3" applyNumberFormat="1" applyFont="1" applyFill="1" applyBorder="1"/>
    <xf numFmtId="0" fontId="11" fillId="5" borderId="3" xfId="1" applyFont="1" applyFill="1" applyBorder="1" applyAlignment="1">
      <alignment horizontal="left"/>
    </xf>
    <xf numFmtId="165" fontId="11" fillId="5" borderId="3" xfId="3" applyNumberFormat="1" applyFont="1" applyFill="1" applyBorder="1"/>
    <xf numFmtId="0" fontId="4" fillId="2" borderId="4" xfId="1" applyFill="1" applyBorder="1"/>
    <xf numFmtId="165" fontId="4" fillId="2" borderId="4" xfId="1" applyNumberFormat="1" applyFill="1" applyBorder="1"/>
    <xf numFmtId="0" fontId="4" fillId="2" borderId="0" xfId="1" applyFill="1"/>
    <xf numFmtId="165" fontId="4" fillId="2" borderId="0" xfId="1" applyNumberFormat="1" applyFill="1"/>
    <xf numFmtId="0" fontId="15" fillId="2" borderId="0" xfId="1" applyFont="1" applyFill="1"/>
    <xf numFmtId="165" fontId="16" fillId="2" borderId="0" xfId="1" applyNumberFormat="1" applyFont="1" applyFill="1"/>
    <xf numFmtId="0" fontId="16" fillId="2" borderId="0" xfId="4" applyFont="1" applyFill="1" applyAlignment="1">
      <alignment vertical="center"/>
    </xf>
    <xf numFmtId="0" fontId="5" fillId="0" borderId="0" xfId="1" applyFont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 applyProtection="1">
      <alignment horizontal="center"/>
      <protection locked="0"/>
    </xf>
    <xf numFmtId="0" fontId="19" fillId="2" borderId="0" xfId="1" applyFont="1" applyFill="1" applyAlignment="1">
      <alignment horizontal="center"/>
    </xf>
    <xf numFmtId="0" fontId="20" fillId="2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>
      <alignment horizontal="center"/>
    </xf>
    <xf numFmtId="0" fontId="2" fillId="2" borderId="0" xfId="1" applyFont="1" applyFill="1" applyAlignment="1" applyProtection="1">
      <alignment horizontal="center"/>
      <protection locked="0"/>
    </xf>
    <xf numFmtId="165" fontId="3" fillId="2" borderId="0" xfId="1" applyNumberFormat="1" applyFont="1" applyFill="1" applyAlignment="1" applyProtection="1">
      <alignment horizontal="center"/>
      <protection locked="0"/>
    </xf>
    <xf numFmtId="0" fontId="1" fillId="3" borderId="5" xfId="2" applyFont="1" applyFill="1" applyBorder="1" applyAlignment="1">
      <alignment vertical="center" wrapText="1"/>
    </xf>
    <xf numFmtId="0" fontId="6" fillId="0" borderId="0" xfId="1" applyFont="1" applyAlignment="1">
      <alignment wrapText="1"/>
    </xf>
    <xf numFmtId="164" fontId="13" fillId="2" borderId="0" xfId="1" applyNumberFormat="1" applyFont="1" applyFill="1"/>
    <xf numFmtId="0" fontId="13" fillId="2" borderId="0" xfId="1" applyFont="1" applyFill="1"/>
    <xf numFmtId="0" fontId="4" fillId="2" borderId="4" xfId="2" applyFill="1" applyBorder="1" applyAlignment="1">
      <alignment horizontal="left" indent="4"/>
    </xf>
    <xf numFmtId="165" fontId="4" fillId="2" borderId="4" xfId="3" applyNumberFormat="1" applyFont="1" applyFill="1" applyBorder="1"/>
    <xf numFmtId="165" fontId="21" fillId="2" borderId="4" xfId="3" applyNumberFormat="1" applyFont="1" applyFill="1" applyBorder="1"/>
    <xf numFmtId="0" fontId="4" fillId="2" borderId="0" xfId="2" applyFill="1" applyAlignment="1">
      <alignment horizontal="left" indent="4"/>
    </xf>
    <xf numFmtId="165" fontId="4" fillId="2" borderId="0" xfId="3" applyNumberFormat="1" applyFont="1" applyFill="1" applyBorder="1"/>
    <xf numFmtId="165" fontId="21" fillId="2" borderId="0" xfId="3" applyNumberFormat="1" applyFont="1" applyFill="1" applyBorder="1"/>
    <xf numFmtId="165" fontId="16" fillId="2" borderId="0" xfId="3" applyNumberFormat="1" applyFont="1" applyFill="1" applyBorder="1"/>
    <xf numFmtId="165" fontId="22" fillId="2" borderId="0" xfId="3" applyNumberFormat="1" applyFont="1" applyFill="1" applyBorder="1"/>
    <xf numFmtId="0" fontId="16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8" fillId="2" borderId="0" xfId="1" applyFont="1" applyFill="1" applyAlignment="1">
      <alignment horizontal="center"/>
    </xf>
  </cellXfs>
  <cellStyles count="5">
    <cellStyle name="Comma 4" xfId="3" xr:uid="{F733E696-3C1E-417B-8EB8-2D29721BAE2C}"/>
    <cellStyle name="Normal" xfId="0" builtinId="0"/>
    <cellStyle name="Normal 2 2" xfId="1" xr:uid="{DFF6705A-C4E9-4AB6-A4E8-4DD628643A85}"/>
    <cellStyle name="Normal 2 2 5" xfId="4" xr:uid="{3630599A-189C-458B-B1DF-A63D91D569C2}"/>
    <cellStyle name="Normal 4" xfId="2" xr:uid="{2E91CDC6-B8B9-4653-9E67-97E9013B24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942229</xdr:colOff>
      <xdr:row>1</xdr:row>
      <xdr:rowOff>142374</xdr:rowOff>
    </xdr:from>
    <xdr:to>
      <xdr:col>9</xdr:col>
      <xdr:colOff>701686</xdr:colOff>
      <xdr:row>6</xdr:row>
      <xdr:rowOff>53475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4D252B0C-D23A-40E1-A5BE-98059A98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86254" y="332874"/>
          <a:ext cx="845306" cy="863601"/>
        </a:xfrm>
        <a:prstGeom prst="rect">
          <a:avLst/>
        </a:prstGeom>
      </xdr:spPr>
    </xdr:pic>
    <xdr:clientData/>
  </xdr:twoCellAnchor>
  <xdr:twoCellAnchor editAs="oneCell">
    <xdr:from>
      <xdr:col>5</xdr:col>
      <xdr:colOff>297656</xdr:colOff>
      <xdr:row>0</xdr:row>
      <xdr:rowOff>119061</xdr:rowOff>
    </xdr:from>
    <xdr:to>
      <xdr:col>6</xdr:col>
      <xdr:colOff>594151</xdr:colOff>
      <xdr:row>6</xdr:row>
      <xdr:rowOff>154780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071EBC-96AF-4780-BAAA-82296CAE5B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460331" y="119061"/>
          <a:ext cx="1382346" cy="1178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552452</xdr:colOff>
      <xdr:row>1</xdr:row>
      <xdr:rowOff>118383</xdr:rowOff>
    </xdr:from>
    <xdr:to>
      <xdr:col>9</xdr:col>
      <xdr:colOff>539813</xdr:colOff>
      <xdr:row>6</xdr:row>
      <xdr:rowOff>11795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13DE8A48-2926-4F98-BD80-D1A4BD350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63002" y="308883"/>
          <a:ext cx="835086" cy="845912"/>
        </a:xfrm>
        <a:prstGeom prst="rect">
          <a:avLst/>
        </a:prstGeom>
      </xdr:spPr>
    </xdr:pic>
    <xdr:clientData/>
  </xdr:twoCellAnchor>
  <xdr:twoCellAnchor editAs="oneCell">
    <xdr:from>
      <xdr:col>4</xdr:col>
      <xdr:colOff>396874</xdr:colOff>
      <xdr:row>0</xdr:row>
      <xdr:rowOff>113394</xdr:rowOff>
    </xdr:from>
    <xdr:to>
      <xdr:col>5</xdr:col>
      <xdr:colOff>812999</xdr:colOff>
      <xdr:row>6</xdr:row>
      <xdr:rowOff>135506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AAE0E0-1C1E-48AA-B2AE-94B8299CE7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5187949" y="113394"/>
          <a:ext cx="1378150" cy="116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DA46D-365D-4E78-8DDD-B6A13CE5DB7B}">
  <sheetPr>
    <pageSetUpPr fitToPage="1"/>
  </sheetPr>
  <dimension ref="A4:R59"/>
  <sheetViews>
    <sheetView showGridLines="0" tabSelected="1" topLeftCell="B1" zoomScale="80" zoomScaleNormal="80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2" style="48" customWidth="1"/>
    <col min="3" max="3" width="53.85546875" style="35" customWidth="1"/>
    <col min="4" max="5" width="17.28515625" style="2" bestFit="1" customWidth="1"/>
    <col min="6" max="7" width="16.28515625" style="2" bestFit="1" customWidth="1"/>
    <col min="8" max="8" width="15.140625" style="2" bestFit="1" customWidth="1"/>
    <col min="9" max="9" width="16.28515625" style="2" bestFit="1" customWidth="1"/>
    <col min="10" max="10" width="17.28515625" style="2" bestFit="1" customWidth="1"/>
    <col min="11" max="11" width="15.140625" style="2" bestFit="1" customWidth="1"/>
    <col min="12" max="12" width="16.28515625" style="2" bestFit="1" customWidth="1"/>
    <col min="13" max="13" width="17.28515625" style="2" bestFit="1" customWidth="1"/>
    <col min="14" max="15" width="16.28515625" style="2" bestFit="1" customWidth="1"/>
    <col min="16" max="16" width="17.28515625" style="2" bestFit="1" customWidth="1"/>
    <col min="17" max="17" width="18.7109375" style="35" bestFit="1" customWidth="1"/>
    <col min="18" max="19" width="13.42578125" style="35" bestFit="1" customWidth="1"/>
    <col min="20" max="21" width="9.140625" style="35"/>
    <col min="22" max="22" width="10.85546875" style="35" bestFit="1" customWidth="1"/>
    <col min="23" max="16384" width="9.140625" style="35"/>
  </cols>
  <sheetData>
    <row r="4" spans="2:18" s="2" customFormat="1" x14ac:dyDescent="0.25">
      <c r="B4" s="1"/>
    </row>
    <row r="5" spans="2:18" s="2" customFormat="1" x14ac:dyDescent="0.25">
      <c r="B5" s="1"/>
    </row>
    <row r="6" spans="2:18" s="2" customFormat="1" x14ac:dyDescent="0.25">
      <c r="B6" s="1"/>
    </row>
    <row r="7" spans="2:18" s="2" customFormat="1" x14ac:dyDescent="0.25">
      <c r="B7" s="1"/>
    </row>
    <row r="8" spans="2:18" s="4" customFormat="1" x14ac:dyDescent="0.25">
      <c r="B8" s="3"/>
      <c r="C8" s="69" t="s">
        <v>0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2:18" s="4" customFormat="1" x14ac:dyDescent="0.25">
      <c r="B9" s="3"/>
      <c r="C9" s="69" t="s">
        <v>1</v>
      </c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2:18" s="4" customFormat="1" x14ac:dyDescent="0.25">
      <c r="B10" s="3"/>
      <c r="C10" s="69" t="s">
        <v>2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2:18" s="4" customFormat="1" ht="5.25" customHeight="1" x14ac:dyDescent="0.25">
      <c r="B11" s="5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2:18" s="4" customFormat="1" x14ac:dyDescent="0.25">
      <c r="B12" s="3"/>
      <c r="C12" s="69" t="s">
        <v>3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2:18" s="4" customFormat="1" x14ac:dyDescent="0.25">
      <c r="B13" s="5"/>
      <c r="C13" s="70" t="s">
        <v>4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2:18" s="4" customFormat="1" ht="4.5" customHeight="1" x14ac:dyDescent="0.25">
      <c r="B14" s="8"/>
      <c r="D14" s="3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</row>
    <row r="15" spans="2:18" s="13" customFormat="1" x14ac:dyDescent="0.25">
      <c r="B15" s="9"/>
      <c r="C15" s="10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12</v>
      </c>
      <c r="K15" s="11" t="s">
        <v>13</v>
      </c>
      <c r="L15" s="11" t="s">
        <v>14</v>
      </c>
      <c r="M15" s="11" t="s">
        <v>15</v>
      </c>
      <c r="N15" s="11" t="s">
        <v>16</v>
      </c>
      <c r="O15" s="11" t="s">
        <v>17</v>
      </c>
      <c r="P15" s="12" t="s">
        <v>18</v>
      </c>
    </row>
    <row r="16" spans="2:18" s="2" customFormat="1" x14ac:dyDescent="0.25">
      <c r="B16" s="1"/>
      <c r="C16" s="14" t="s">
        <v>18</v>
      </c>
      <c r="D16" s="15">
        <f t="shared" ref="D16:O16" si="0">+D17+D35</f>
        <v>15874728032.642</v>
      </c>
      <c r="E16" s="15">
        <f t="shared" si="0"/>
        <v>161846015372.90997</v>
      </c>
      <c r="F16" s="15">
        <f t="shared" si="0"/>
        <v>10434758499.784</v>
      </c>
      <c r="G16" s="15">
        <f t="shared" si="0"/>
        <v>25565736136.259998</v>
      </c>
      <c r="H16" s="15">
        <f t="shared" si="0"/>
        <v>1169389530.7</v>
      </c>
      <c r="I16" s="15">
        <f t="shared" si="0"/>
        <v>415165599.44700003</v>
      </c>
      <c r="J16" s="15">
        <f t="shared" si="0"/>
        <v>6353760158.7849998</v>
      </c>
      <c r="K16" s="15">
        <f t="shared" si="0"/>
        <v>492669354.38800001</v>
      </c>
      <c r="L16" s="15">
        <f t="shared" si="0"/>
        <v>2049145142.1259999</v>
      </c>
      <c r="M16" s="15">
        <f t="shared" si="0"/>
        <v>105878802466.679</v>
      </c>
      <c r="N16" s="15">
        <f t="shared" si="0"/>
        <v>369725241.06999999</v>
      </c>
      <c r="O16" s="15">
        <f t="shared" si="0"/>
        <v>0</v>
      </c>
      <c r="P16" s="15">
        <f>+P17+P35</f>
        <v>330449895534.79095</v>
      </c>
      <c r="Q16" s="16"/>
      <c r="R16" s="17"/>
    </row>
    <row r="17" spans="3:18" s="2" customFormat="1" x14ac:dyDescent="0.25">
      <c r="C17" s="18" t="s">
        <v>19</v>
      </c>
      <c r="D17" s="19">
        <f>D19+D28+D32+D33</f>
        <v>3678608032.6420002</v>
      </c>
      <c r="E17" s="19">
        <f t="shared" ref="E17:O17" si="1">E19+E28+E32+E33</f>
        <v>2292727200</v>
      </c>
      <c r="F17" s="19">
        <f t="shared" si="1"/>
        <v>7637022387.1689997</v>
      </c>
      <c r="G17" s="19">
        <f t="shared" si="1"/>
        <v>1647838836.26</v>
      </c>
      <c r="H17" s="19">
        <f t="shared" si="1"/>
        <v>1169389530.7</v>
      </c>
      <c r="I17" s="19">
        <f t="shared" si="1"/>
        <v>415165599.44700003</v>
      </c>
      <c r="J17" s="19">
        <f t="shared" si="1"/>
        <v>6353760158.7849998</v>
      </c>
      <c r="K17" s="19">
        <f t="shared" si="1"/>
        <v>492669354.38800001</v>
      </c>
      <c r="L17" s="19">
        <f t="shared" si="1"/>
        <v>2049145142.1259999</v>
      </c>
      <c r="M17" s="19">
        <f t="shared" si="1"/>
        <v>3499442466.6790004</v>
      </c>
      <c r="N17" s="19">
        <f t="shared" si="1"/>
        <v>369725241.06999999</v>
      </c>
      <c r="O17" s="19">
        <f t="shared" si="1"/>
        <v>0</v>
      </c>
      <c r="P17" s="19">
        <f t="shared" ref="P17" si="2">+P19+P28+P32+P33</f>
        <v>29605493949.265991</v>
      </c>
    </row>
    <row r="18" spans="3:18" s="2" customFormat="1" x14ac:dyDescent="0.25">
      <c r="C18" s="20" t="s">
        <v>20</v>
      </c>
      <c r="D18" s="21">
        <v>6137460</v>
      </c>
      <c r="E18" s="21">
        <v>0</v>
      </c>
      <c r="F18" s="21">
        <v>0</v>
      </c>
      <c r="G18" s="21">
        <v>33162525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5356179.0159999998</v>
      </c>
      <c r="N18" s="21">
        <v>0</v>
      </c>
      <c r="O18" s="21">
        <v>0</v>
      </c>
      <c r="P18" s="21">
        <f t="shared" ref="P18:P51" si="3">SUM(D18:O18)</f>
        <v>44656164.016000003</v>
      </c>
    </row>
    <row r="19" spans="3:18" s="2" customFormat="1" x14ac:dyDescent="0.25">
      <c r="C19" s="22" t="s">
        <v>21</v>
      </c>
      <c r="D19" s="23">
        <f>SUM(D20:D26)</f>
        <v>3678608032.6420002</v>
      </c>
      <c r="E19" s="23">
        <f t="shared" ref="E19:P19" si="4">SUM(E20:E26)</f>
        <v>2292727200</v>
      </c>
      <c r="F19" s="23">
        <f t="shared" si="4"/>
        <v>1629190276.8529999</v>
      </c>
      <c r="G19" s="23">
        <f t="shared" si="4"/>
        <v>1647838836.26</v>
      </c>
      <c r="H19" s="23">
        <f t="shared" si="4"/>
        <v>1169389530.7</v>
      </c>
      <c r="I19" s="23">
        <f t="shared" si="4"/>
        <v>415165599.44700003</v>
      </c>
      <c r="J19" s="23">
        <f t="shared" si="4"/>
        <v>3307742952.0510001</v>
      </c>
      <c r="K19" s="23">
        <f t="shared" si="4"/>
        <v>492669354.38800001</v>
      </c>
      <c r="L19" s="23">
        <f t="shared" si="4"/>
        <v>2049145142.1259999</v>
      </c>
      <c r="M19" s="23">
        <f t="shared" si="4"/>
        <v>3255769219.1490002</v>
      </c>
      <c r="N19" s="23">
        <f t="shared" si="4"/>
        <v>128296000</v>
      </c>
      <c r="O19" s="23">
        <f t="shared" si="4"/>
        <v>0</v>
      </c>
      <c r="P19" s="23">
        <f t="shared" si="4"/>
        <v>20066542143.615993</v>
      </c>
      <c r="Q19" s="24"/>
      <c r="R19" s="25"/>
    </row>
    <row r="20" spans="3:18" s="2" customFormat="1" x14ac:dyDescent="0.25">
      <c r="C20" s="26" t="s">
        <v>22</v>
      </c>
      <c r="D20" s="23">
        <v>0</v>
      </c>
      <c r="E20" s="27">
        <v>1673071200</v>
      </c>
      <c r="F20" s="23">
        <v>0</v>
      </c>
      <c r="G20" s="27">
        <v>1147076940</v>
      </c>
      <c r="H20" s="23">
        <v>0</v>
      </c>
      <c r="I20" s="27">
        <v>0</v>
      </c>
      <c r="J20" s="27">
        <v>1559144600</v>
      </c>
      <c r="K20" s="27">
        <v>0</v>
      </c>
      <c r="L20" s="27">
        <v>1781403260</v>
      </c>
      <c r="M20" s="28">
        <v>2743015282.3559999</v>
      </c>
      <c r="N20" s="28">
        <v>0</v>
      </c>
      <c r="O20" s="27">
        <v>0</v>
      </c>
      <c r="P20" s="27">
        <f t="shared" si="3"/>
        <v>8903711282.355999</v>
      </c>
      <c r="Q20" s="29"/>
      <c r="R20" s="25"/>
    </row>
    <row r="21" spans="3:18" s="2" customFormat="1" x14ac:dyDescent="0.25">
      <c r="C21" s="26" t="s">
        <v>23</v>
      </c>
      <c r="D21" s="27">
        <v>3672470572.6420002</v>
      </c>
      <c r="E21" s="27">
        <v>0</v>
      </c>
      <c r="F21" s="27">
        <v>1560385716.8529999</v>
      </c>
      <c r="G21" s="27">
        <v>408777571.25999999</v>
      </c>
      <c r="H21" s="27">
        <v>703540800</v>
      </c>
      <c r="I21" s="27">
        <v>0</v>
      </c>
      <c r="J21" s="27">
        <v>1748598352.0510001</v>
      </c>
      <c r="K21" s="27">
        <v>101982926.344</v>
      </c>
      <c r="L21" s="27">
        <v>0</v>
      </c>
      <c r="M21" s="30">
        <v>493607516.79299998</v>
      </c>
      <c r="N21" s="27">
        <v>0</v>
      </c>
      <c r="O21" s="27">
        <v>0</v>
      </c>
      <c r="P21" s="27">
        <f t="shared" si="3"/>
        <v>8689363455.9429989</v>
      </c>
      <c r="Q21" s="29"/>
      <c r="R21" s="25"/>
    </row>
    <row r="22" spans="3:18" s="2" customFormat="1" x14ac:dyDescent="0.25">
      <c r="C22" s="26" t="s">
        <v>24</v>
      </c>
      <c r="D22" s="27">
        <v>6137460</v>
      </c>
      <c r="E22" s="27">
        <v>619656000</v>
      </c>
      <c r="F22" s="27">
        <v>0</v>
      </c>
      <c r="G22" s="27">
        <v>91984325</v>
      </c>
      <c r="H22" s="27">
        <v>465848730.69999999</v>
      </c>
      <c r="I22" s="27">
        <v>66761379.446999997</v>
      </c>
      <c r="J22" s="27">
        <v>0</v>
      </c>
      <c r="K22" s="27">
        <v>0</v>
      </c>
      <c r="L22" s="27">
        <v>267741882.12599999</v>
      </c>
      <c r="M22" s="27">
        <v>0</v>
      </c>
      <c r="N22" s="27">
        <v>0</v>
      </c>
      <c r="O22" s="27">
        <v>0</v>
      </c>
      <c r="P22" s="27">
        <f>SUM(D22:O22)</f>
        <v>1518129777.273</v>
      </c>
      <c r="Q22" s="24"/>
      <c r="R22" s="25"/>
    </row>
    <row r="23" spans="3:18" s="2" customFormat="1" x14ac:dyDescent="0.25">
      <c r="C23" s="26" t="s">
        <v>25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348404220</v>
      </c>
      <c r="J23" s="27">
        <v>0</v>
      </c>
      <c r="K23" s="23">
        <v>0</v>
      </c>
      <c r="L23" s="23">
        <v>0</v>
      </c>
      <c r="M23" s="23">
        <v>0</v>
      </c>
      <c r="N23" s="23">
        <v>0</v>
      </c>
      <c r="O23" s="27">
        <v>0</v>
      </c>
      <c r="P23" s="27">
        <f t="shared" si="3"/>
        <v>348404220</v>
      </c>
      <c r="Q23" s="29"/>
      <c r="R23" s="25"/>
    </row>
    <row r="24" spans="3:18" s="2" customFormat="1" x14ac:dyDescent="0.25">
      <c r="C24" s="26" t="s">
        <v>26</v>
      </c>
      <c r="D24" s="23">
        <v>0</v>
      </c>
      <c r="E24" s="23">
        <v>0</v>
      </c>
      <c r="F24" s="23">
        <v>0</v>
      </c>
      <c r="G24" s="23">
        <v>0</v>
      </c>
      <c r="H24" s="27">
        <v>0</v>
      </c>
      <c r="I24" s="23">
        <v>0</v>
      </c>
      <c r="J24" s="23">
        <v>0</v>
      </c>
      <c r="K24" s="27">
        <v>390686428.04400003</v>
      </c>
      <c r="L24" s="23">
        <v>0</v>
      </c>
      <c r="M24" s="23">
        <v>0</v>
      </c>
      <c r="N24" s="23">
        <v>0</v>
      </c>
      <c r="O24" s="23">
        <v>0</v>
      </c>
      <c r="P24" s="27">
        <f t="shared" si="3"/>
        <v>390686428.04400003</v>
      </c>
      <c r="Q24" s="29"/>
      <c r="R24" s="25"/>
    </row>
    <row r="25" spans="3:18" x14ac:dyDescent="0.25">
      <c r="C25" s="31" t="s">
        <v>27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3">
        <f t="shared" si="3"/>
        <v>0</v>
      </c>
      <c r="Q25" s="34"/>
      <c r="R25" s="25"/>
    </row>
    <row r="26" spans="3:18" s="2" customFormat="1" x14ac:dyDescent="0.25">
      <c r="C26" s="26" t="s">
        <v>28</v>
      </c>
      <c r="D26" s="27">
        <v>0</v>
      </c>
      <c r="E26" s="27">
        <v>0</v>
      </c>
      <c r="F26" s="27">
        <v>68804560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19146420</v>
      </c>
      <c r="N26" s="27">
        <v>128296000</v>
      </c>
      <c r="O26" s="27">
        <v>0</v>
      </c>
      <c r="P26" s="27">
        <f t="shared" si="3"/>
        <v>216246980</v>
      </c>
      <c r="Q26" s="29"/>
      <c r="R26" s="25"/>
    </row>
    <row r="27" spans="3:18" s="2" customFormat="1" x14ac:dyDescent="0.25">
      <c r="C27" s="2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>
        <f t="shared" si="3"/>
        <v>0</v>
      </c>
      <c r="Q27" s="29"/>
      <c r="R27" s="25"/>
    </row>
    <row r="28" spans="3:18" s="2" customFormat="1" x14ac:dyDescent="0.25">
      <c r="C28" s="22" t="s">
        <v>29</v>
      </c>
      <c r="D28" s="23">
        <f>SUM(D29:D30)</f>
        <v>0</v>
      </c>
      <c r="E28" s="23">
        <f t="shared" ref="E28:O28" si="5">SUM(E29:E30)</f>
        <v>0</v>
      </c>
      <c r="F28" s="23">
        <f t="shared" si="5"/>
        <v>6007832110.316</v>
      </c>
      <c r="G28" s="23">
        <f t="shared" si="5"/>
        <v>0</v>
      </c>
      <c r="H28" s="23">
        <f t="shared" si="5"/>
        <v>0</v>
      </c>
      <c r="I28" s="23">
        <f t="shared" si="5"/>
        <v>0</v>
      </c>
      <c r="J28" s="23">
        <f t="shared" si="5"/>
        <v>3046017206.7339997</v>
      </c>
      <c r="K28" s="23">
        <f t="shared" si="5"/>
        <v>0</v>
      </c>
      <c r="L28" s="23">
        <f t="shared" si="5"/>
        <v>0</v>
      </c>
      <c r="M28" s="23">
        <f t="shared" si="5"/>
        <v>243673247.53</v>
      </c>
      <c r="N28" s="23">
        <f t="shared" si="5"/>
        <v>241429241.06999999</v>
      </c>
      <c r="O28" s="23">
        <f t="shared" si="5"/>
        <v>0</v>
      </c>
      <c r="P28" s="23">
        <f t="shared" ref="P28" si="6">+P29+P30</f>
        <v>9538951805.6499996</v>
      </c>
      <c r="Q28" s="24"/>
      <c r="R28" s="25"/>
    </row>
    <row r="29" spans="3:18" s="2" customFormat="1" x14ac:dyDescent="0.25">
      <c r="C29" s="26" t="s">
        <v>30</v>
      </c>
      <c r="D29" s="27">
        <v>0</v>
      </c>
      <c r="E29" s="27">
        <v>0</v>
      </c>
      <c r="F29" s="27">
        <v>400828160</v>
      </c>
      <c r="G29" s="27">
        <v>0</v>
      </c>
      <c r="H29" s="27">
        <v>0</v>
      </c>
      <c r="I29" s="27">
        <v>0</v>
      </c>
      <c r="J29" s="27">
        <v>229432327.77500001</v>
      </c>
      <c r="K29" s="27">
        <v>0</v>
      </c>
      <c r="L29" s="27">
        <v>0</v>
      </c>
      <c r="M29" s="27">
        <v>243673247.53</v>
      </c>
      <c r="N29" s="27">
        <v>241429241.06999999</v>
      </c>
      <c r="O29" s="27">
        <v>0</v>
      </c>
      <c r="P29" s="27">
        <f>SUM(D29:O29)</f>
        <v>1115362976.375</v>
      </c>
    </row>
    <row r="30" spans="3:18" s="2" customFormat="1" x14ac:dyDescent="0.25">
      <c r="C30" s="26" t="s">
        <v>31</v>
      </c>
      <c r="D30" s="27">
        <v>0</v>
      </c>
      <c r="E30" s="23">
        <v>0</v>
      </c>
      <c r="F30" s="23">
        <v>5607003950.316</v>
      </c>
      <c r="G30" s="23">
        <v>0</v>
      </c>
      <c r="H30" s="23">
        <v>0</v>
      </c>
      <c r="I30" s="23">
        <v>0</v>
      </c>
      <c r="J30" s="27">
        <v>2816584878.9589996</v>
      </c>
      <c r="K30" s="27">
        <v>0</v>
      </c>
      <c r="L30" s="23">
        <v>0</v>
      </c>
      <c r="M30" s="23">
        <v>0</v>
      </c>
      <c r="N30" s="23">
        <v>0</v>
      </c>
      <c r="O30" s="23">
        <v>0</v>
      </c>
      <c r="P30" s="27">
        <f>SUM(D30:O30)</f>
        <v>8423588829.2749996</v>
      </c>
    </row>
    <row r="31" spans="3:18" s="2" customFormat="1" x14ac:dyDescent="0.25">
      <c r="C31" s="2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3:18" s="2" customFormat="1" x14ac:dyDescent="0.25"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f>SUM(D32:O32)</f>
        <v>0</v>
      </c>
    </row>
    <row r="33" spans="3:16" s="2" customFormat="1" x14ac:dyDescent="0.25"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7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f>SUM(D33:O33)</f>
        <v>0</v>
      </c>
    </row>
    <row r="34" spans="3:16" s="2" customFormat="1" x14ac:dyDescent="0.25"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</row>
    <row r="35" spans="3:16" s="2" customFormat="1" x14ac:dyDescent="0.25">
      <c r="C35" s="37" t="s">
        <v>34</v>
      </c>
      <c r="D35" s="38">
        <f>+D37+D46+D50+D51</f>
        <v>12196120000</v>
      </c>
      <c r="E35" s="38">
        <f t="shared" ref="E35:P35" si="7">+E37+E46+E50+E51</f>
        <v>159553288172.90997</v>
      </c>
      <c r="F35" s="38">
        <f t="shared" si="7"/>
        <v>2797736112.6149998</v>
      </c>
      <c r="G35" s="38">
        <f t="shared" si="7"/>
        <v>23917897300</v>
      </c>
      <c r="H35" s="38">
        <f>+H37+H46+H50+H51</f>
        <v>0</v>
      </c>
      <c r="I35" s="38">
        <f t="shared" si="7"/>
        <v>0</v>
      </c>
      <c r="J35" s="38">
        <f t="shared" si="7"/>
        <v>0</v>
      </c>
      <c r="K35" s="38">
        <f t="shared" si="7"/>
        <v>0</v>
      </c>
      <c r="L35" s="38">
        <f t="shared" si="7"/>
        <v>0</v>
      </c>
      <c r="M35" s="38">
        <f t="shared" si="7"/>
        <v>102379360000</v>
      </c>
      <c r="N35" s="38">
        <f t="shared" si="7"/>
        <v>0</v>
      </c>
      <c r="O35" s="38">
        <f t="shared" si="7"/>
        <v>0</v>
      </c>
      <c r="P35" s="38">
        <f t="shared" si="7"/>
        <v>300844401585.52496</v>
      </c>
    </row>
    <row r="36" spans="3:16" s="2" customFormat="1" x14ac:dyDescent="0.25">
      <c r="C36" s="39" t="s">
        <v>35</v>
      </c>
      <c r="D36" s="40">
        <v>0</v>
      </c>
      <c r="E36" s="40">
        <v>256958625</v>
      </c>
      <c r="F36" s="40">
        <v>0</v>
      </c>
      <c r="G36" s="40">
        <v>62964100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84462972</v>
      </c>
      <c r="N36" s="40">
        <v>0</v>
      </c>
      <c r="O36" s="40">
        <v>0</v>
      </c>
      <c r="P36" s="40">
        <f t="shared" si="3"/>
        <v>404385697</v>
      </c>
    </row>
    <row r="37" spans="3:16" s="2" customFormat="1" x14ac:dyDescent="0.25">
      <c r="C37" s="22" t="str">
        <f>C19</f>
        <v>Organismos Multilaterales</v>
      </c>
      <c r="D37" s="23">
        <f>SUM(D38:D44)</f>
        <v>12196120000</v>
      </c>
      <c r="E37" s="23">
        <f t="shared" ref="E37:O37" si="8">SUM(E38:E44)</f>
        <v>1823088818.3389997</v>
      </c>
      <c r="F37" s="23">
        <f t="shared" si="8"/>
        <v>0</v>
      </c>
      <c r="G37" s="23">
        <f t="shared" si="8"/>
        <v>23917897300</v>
      </c>
      <c r="H37" s="23">
        <f t="shared" si="8"/>
        <v>0</v>
      </c>
      <c r="I37" s="23">
        <f t="shared" si="8"/>
        <v>0</v>
      </c>
      <c r="J37" s="23">
        <f t="shared" si="8"/>
        <v>0</v>
      </c>
      <c r="K37" s="23">
        <f t="shared" si="8"/>
        <v>0</v>
      </c>
      <c r="L37" s="23">
        <f t="shared" si="8"/>
        <v>0</v>
      </c>
      <c r="M37" s="23">
        <f t="shared" si="8"/>
        <v>0</v>
      </c>
      <c r="N37" s="23">
        <f t="shared" si="8"/>
        <v>0</v>
      </c>
      <c r="O37" s="23">
        <f t="shared" si="8"/>
        <v>0</v>
      </c>
      <c r="P37" s="23">
        <f>SUM(P38:P44)</f>
        <v>37937106118.338997</v>
      </c>
    </row>
    <row r="38" spans="3:16" s="2" customFormat="1" x14ac:dyDescent="0.25">
      <c r="C38" s="26" t="s">
        <v>22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f>SUM(D38:O38)</f>
        <v>0</v>
      </c>
    </row>
    <row r="39" spans="3:16" s="2" customFormat="1" x14ac:dyDescent="0.25">
      <c r="C39" s="26" t="s">
        <v>23</v>
      </c>
      <c r="D39" s="27">
        <v>12196120000</v>
      </c>
      <c r="E39" s="27">
        <v>1134468271.5179999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f t="shared" ref="P39:P44" si="9">SUM(D39:O39)</f>
        <v>13330588271.518</v>
      </c>
    </row>
    <row r="40" spans="3:16" s="2" customFormat="1" x14ac:dyDescent="0.25">
      <c r="C40" s="26" t="s">
        <v>24</v>
      </c>
      <c r="D40" s="27">
        <v>0</v>
      </c>
      <c r="E40" s="27">
        <v>688620546.82099998</v>
      </c>
      <c r="F40" s="27">
        <v>0</v>
      </c>
      <c r="G40" s="27">
        <v>23917897300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si="9"/>
        <v>24606517846.820999</v>
      </c>
    </row>
    <row r="41" spans="3:16" s="2" customFormat="1" x14ac:dyDescent="0.25">
      <c r="C41" s="26" t="s">
        <v>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9"/>
        <v>0</v>
      </c>
    </row>
    <row r="42" spans="3:16" s="2" customFormat="1" x14ac:dyDescent="0.25">
      <c r="C42" s="26" t="s">
        <v>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9"/>
        <v>0</v>
      </c>
    </row>
    <row r="43" spans="3:16" s="2" customFormat="1" x14ac:dyDescent="0.25">
      <c r="C43" s="26" t="s">
        <v>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9"/>
        <v>0</v>
      </c>
    </row>
    <row r="44" spans="3:16" s="2" customFormat="1" x14ac:dyDescent="0.25">
      <c r="C44" s="26" t="s">
        <v>28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8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f t="shared" si="9"/>
        <v>0</v>
      </c>
    </row>
    <row r="45" spans="3:16" s="2" customFormat="1" x14ac:dyDescent="0.25"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3:16" s="2" customFormat="1" x14ac:dyDescent="0.25">
      <c r="C46" s="22" t="str">
        <f>C28</f>
        <v>Organismos Bilaterales</v>
      </c>
      <c r="D46" s="23">
        <f>SUM(D47:D48)</f>
        <v>0</v>
      </c>
      <c r="E46" s="23">
        <f t="shared" ref="E46:O46" si="10">SUM(E47:E48)</f>
        <v>0</v>
      </c>
      <c r="F46" s="23">
        <f t="shared" si="10"/>
        <v>0</v>
      </c>
      <c r="G46" s="23">
        <f t="shared" si="10"/>
        <v>0</v>
      </c>
      <c r="H46" s="23">
        <f t="shared" si="10"/>
        <v>0</v>
      </c>
      <c r="I46" s="23">
        <f t="shared" si="10"/>
        <v>0</v>
      </c>
      <c r="J46" s="23">
        <f t="shared" si="10"/>
        <v>0</v>
      </c>
      <c r="K46" s="23">
        <f t="shared" si="10"/>
        <v>0</v>
      </c>
      <c r="L46" s="23">
        <f t="shared" si="10"/>
        <v>0</v>
      </c>
      <c r="M46" s="23">
        <f t="shared" si="10"/>
        <v>0</v>
      </c>
      <c r="N46" s="23">
        <f t="shared" si="10"/>
        <v>0</v>
      </c>
      <c r="O46" s="23">
        <f t="shared" si="10"/>
        <v>0</v>
      </c>
      <c r="P46" s="23">
        <f t="shared" ref="P46" si="11">+P47+P48</f>
        <v>0</v>
      </c>
    </row>
    <row r="47" spans="3:16" s="2" customFormat="1" x14ac:dyDescent="0.25">
      <c r="C47" s="26" t="s">
        <v>30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>SUM(D47:O47)</f>
        <v>0</v>
      </c>
    </row>
    <row r="48" spans="3:16" s="2" customFormat="1" x14ac:dyDescent="0.25">
      <c r="C48" s="26" t="s">
        <v>31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3"/>
        <v>0</v>
      </c>
    </row>
    <row r="49" spans="3:16" s="2" customFormat="1" x14ac:dyDescent="0.25"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3">
        <f>SUM(D49:O49)</f>
        <v>0</v>
      </c>
    </row>
    <row r="50" spans="3:16" s="2" customFormat="1" x14ac:dyDescent="0.25">
      <c r="C50" s="22" t="str">
        <f>C32</f>
        <v>Banca Comercial</v>
      </c>
      <c r="D50" s="27">
        <v>0</v>
      </c>
      <c r="E50" s="27">
        <v>0</v>
      </c>
      <c r="F50" s="27">
        <v>2797736112.6149998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f>SUM(D50:O50)</f>
        <v>2797736112.6149998</v>
      </c>
    </row>
    <row r="51" spans="3:16" s="2" customFormat="1" x14ac:dyDescent="0.25">
      <c r="C51" s="22" t="str">
        <f>C33</f>
        <v>Bonos Globales</v>
      </c>
      <c r="D51" s="27">
        <v>0</v>
      </c>
      <c r="E51" s="27">
        <v>157730199354.57098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102379360000</v>
      </c>
      <c r="N51" s="27">
        <v>0</v>
      </c>
      <c r="O51" s="27">
        <v>0</v>
      </c>
      <c r="P51" s="23">
        <f t="shared" si="3"/>
        <v>260109559354.57098</v>
      </c>
    </row>
    <row r="52" spans="3:16" s="2" customFormat="1" ht="3.75" customHeight="1" thickBot="1" x14ac:dyDescent="0.3">
      <c r="C52" s="41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3:16" s="2" customFormat="1" ht="3.75" customHeight="1" thickTop="1" x14ac:dyDescent="0.25">
      <c r="C53" s="43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</row>
    <row r="54" spans="3:16" s="2" customFormat="1" ht="3.75" customHeight="1" x14ac:dyDescent="0.25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</row>
    <row r="55" spans="3:16" s="2" customFormat="1" ht="15.75" customHeight="1" x14ac:dyDescent="0.25">
      <c r="C55" s="45" t="s">
        <v>36</v>
      </c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</row>
    <row r="56" spans="3:16" s="2" customFormat="1" ht="15.75" customHeight="1" x14ac:dyDescent="0.25">
      <c r="C56" s="68" t="s">
        <v>37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3:16" s="2" customFormat="1" ht="15" customHeight="1" x14ac:dyDescent="0.25">
      <c r="C57" s="68" t="s">
        <v>38</v>
      </c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</row>
    <row r="58" spans="3:16" ht="15" customHeight="1" x14ac:dyDescent="0.25">
      <c r="C58" s="47" t="s">
        <v>45</v>
      </c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  <row r="59" spans="3:16" x14ac:dyDescent="0.25"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</row>
  </sheetData>
  <mergeCells count="7">
    <mergeCell ref="C57:P57"/>
    <mergeCell ref="C8:P8"/>
    <mergeCell ref="C9:P9"/>
    <mergeCell ref="C10:P10"/>
    <mergeCell ref="C12:P12"/>
    <mergeCell ref="C13:P13"/>
    <mergeCell ref="C56:P56"/>
  </mergeCells>
  <printOptions horizontalCentered="1"/>
  <pageMargins left="0.23" right="0.2" top="0.27" bottom="0.33" header="0.3" footer="0.3"/>
  <pageSetup scale="41" orientation="portrait" r:id="rId1"/>
  <ignoredErrors>
    <ignoredError sqref="P19:P4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E93A-73F4-46EC-9ED7-DC36FD6551A5}">
  <sheetPr>
    <pageSetUpPr fitToPage="1"/>
  </sheetPr>
  <dimension ref="A6:AD58"/>
  <sheetViews>
    <sheetView showGridLines="0" topLeftCell="B1" zoomScale="84" zoomScaleNormal="84" workbookViewId="0">
      <selection activeCell="B1" sqref="B1"/>
    </sheetView>
  </sheetViews>
  <sheetFormatPr defaultColWidth="9.140625" defaultRowHeight="15" x14ac:dyDescent="0.25"/>
  <cols>
    <col min="1" max="1" width="10.140625" style="2" hidden="1" customWidth="1"/>
    <col min="2" max="2" width="2" style="48" customWidth="1"/>
    <col min="3" max="3" width="51.85546875" style="35" customWidth="1"/>
    <col min="4" max="4" width="17" style="2" customWidth="1"/>
    <col min="5" max="5" width="14.42578125" style="2" bestFit="1" customWidth="1"/>
    <col min="6" max="7" width="12.7109375" style="2" bestFit="1" customWidth="1"/>
    <col min="8" max="8" width="11.42578125" style="2" bestFit="1" customWidth="1"/>
    <col min="9" max="9" width="12.7109375" style="2" bestFit="1" customWidth="1"/>
    <col min="10" max="10" width="14.42578125" style="2" bestFit="1" customWidth="1"/>
    <col min="11" max="11" width="11.7109375" style="2" bestFit="1" customWidth="1"/>
    <col min="12" max="12" width="12.7109375" style="2" bestFit="1" customWidth="1"/>
    <col min="13" max="13" width="14.42578125" style="2" bestFit="1" customWidth="1"/>
    <col min="14" max="15" width="12.7109375" style="2" bestFit="1" customWidth="1"/>
    <col min="16" max="16" width="17" style="2" bestFit="1" customWidth="1"/>
    <col min="17" max="17" width="12.85546875" style="35" bestFit="1" customWidth="1"/>
    <col min="18" max="18" width="15.140625" style="35" bestFit="1" customWidth="1"/>
    <col min="19" max="19" width="16.5703125" style="35" bestFit="1" customWidth="1"/>
    <col min="20" max="24" width="9.140625" style="35"/>
    <col min="25" max="25" width="12.42578125" style="35" bestFit="1" customWidth="1"/>
    <col min="26" max="28" width="9.140625" style="35"/>
    <col min="29" max="29" width="12.7109375" style="35" bestFit="1" customWidth="1"/>
    <col min="30" max="30" width="12.42578125" style="35" bestFit="1" customWidth="1"/>
    <col min="31" max="16384" width="9.140625" style="35"/>
  </cols>
  <sheetData>
    <row r="6" spans="2:30" s="2" customFormat="1" x14ac:dyDescent="0.25">
      <c r="B6" s="1"/>
    </row>
    <row r="7" spans="2:30" s="2" customFormat="1" x14ac:dyDescent="0.25">
      <c r="B7" s="1"/>
    </row>
    <row r="8" spans="2:30" s="2" customFormat="1" x14ac:dyDescent="0.25">
      <c r="B8" s="1"/>
      <c r="C8" s="71" t="s">
        <v>0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</row>
    <row r="9" spans="2:30" s="4" customFormat="1" x14ac:dyDescent="0.25">
      <c r="B9" s="3"/>
      <c r="C9" s="71" t="s">
        <v>1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spans="2:30" s="4" customFormat="1" x14ac:dyDescent="0.25">
      <c r="B10" s="3"/>
      <c r="C10" s="71" t="s">
        <v>2</v>
      </c>
      <c r="D10" s="71"/>
      <c r="E10" s="71"/>
      <c r="F10" s="71" t="s">
        <v>2</v>
      </c>
      <c r="G10" s="71"/>
      <c r="H10" s="71"/>
      <c r="I10" s="71"/>
      <c r="J10" s="71"/>
      <c r="K10" s="71"/>
      <c r="L10" s="71"/>
      <c r="M10" s="71"/>
      <c r="N10" s="71"/>
      <c r="O10" s="71"/>
      <c r="P10" s="71"/>
    </row>
    <row r="11" spans="2:30" s="4" customFormat="1" ht="3" customHeight="1" x14ac:dyDescent="0.25">
      <c r="B11" s="3"/>
      <c r="C11" s="49"/>
      <c r="D11" s="16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</row>
    <row r="12" spans="2:30" s="4" customFormat="1" x14ac:dyDescent="0.25">
      <c r="B12" s="5"/>
      <c r="C12" s="69" t="s">
        <v>3</v>
      </c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2:30" s="52" customFormat="1" ht="12.75" x14ac:dyDescent="0.2">
      <c r="B13" s="51"/>
      <c r="C13" s="70" t="s">
        <v>39</v>
      </c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</row>
    <row r="14" spans="2:30" s="54" customFormat="1" ht="9.75" customHeight="1" x14ac:dyDescent="0.25">
      <c r="B14" s="53"/>
      <c r="D14" s="55">
        <v>2</v>
      </c>
      <c r="E14" s="3">
        <v>3</v>
      </c>
      <c r="F14" s="3">
        <v>4</v>
      </c>
      <c r="G14" s="3">
        <v>6</v>
      </c>
      <c r="H14" s="3">
        <v>7</v>
      </c>
      <c r="I14" s="3">
        <v>8</v>
      </c>
      <c r="J14" s="3">
        <v>10</v>
      </c>
      <c r="K14" s="3">
        <v>11</v>
      </c>
      <c r="L14" s="3">
        <v>12</v>
      </c>
      <c r="M14" s="3">
        <v>14</v>
      </c>
      <c r="N14" s="3">
        <v>15</v>
      </c>
      <c r="O14" s="3">
        <v>16</v>
      </c>
      <c r="P14" s="3"/>
    </row>
    <row r="15" spans="2:30" s="57" customFormat="1" ht="20.25" customHeight="1" x14ac:dyDescent="0.25">
      <c r="B15" s="48"/>
      <c r="C15" s="56" t="s">
        <v>5</v>
      </c>
      <c r="D15" s="11" t="s">
        <v>6</v>
      </c>
      <c r="E15" s="11" t="s">
        <v>7</v>
      </c>
      <c r="F15" s="11" t="s">
        <v>8</v>
      </c>
      <c r="G15" s="11" t="s">
        <v>9</v>
      </c>
      <c r="H15" s="11" t="s">
        <v>10</v>
      </c>
      <c r="I15" s="11" t="s">
        <v>11</v>
      </c>
      <c r="J15" s="11" t="s">
        <v>40</v>
      </c>
      <c r="K15" s="11" t="s">
        <v>13</v>
      </c>
      <c r="L15" s="11" t="s">
        <v>14</v>
      </c>
      <c r="M15" s="11" t="s">
        <v>15</v>
      </c>
      <c r="N15" s="11" t="s">
        <v>41</v>
      </c>
      <c r="O15" s="11" t="s">
        <v>17</v>
      </c>
      <c r="P15" s="12" t="s">
        <v>18</v>
      </c>
    </row>
    <row r="16" spans="2:30" s="59" customFormat="1" x14ac:dyDescent="0.25">
      <c r="B16" s="1"/>
      <c r="C16" s="14" t="s">
        <v>18</v>
      </c>
      <c r="D16" s="15">
        <f>D17+D35</f>
        <v>260109053.48000002</v>
      </c>
      <c r="E16" s="15">
        <f t="shared" ref="E16:O16" si="0">E17+E35</f>
        <v>2604762299.7126551</v>
      </c>
      <c r="F16" s="15">
        <f t="shared" si="0"/>
        <v>165919432.31600001</v>
      </c>
      <c r="G16" s="15">
        <f t="shared" si="0"/>
        <v>426630300</v>
      </c>
      <c r="H16" s="15">
        <f t="shared" si="0"/>
        <v>19939907</v>
      </c>
      <c r="I16" s="15">
        <f t="shared" si="0"/>
        <v>7059603</v>
      </c>
      <c r="J16" s="15">
        <f t="shared" si="0"/>
        <v>105950463.822</v>
      </c>
      <c r="K16" s="15">
        <f t="shared" si="0"/>
        <v>7938680.4299999997</v>
      </c>
      <c r="L16" s="15">
        <f t="shared" si="0"/>
        <v>33013579.52</v>
      </c>
      <c r="M16" s="15">
        <f t="shared" si="0"/>
        <v>1654986255.5469999</v>
      </c>
      <c r="N16" s="15">
        <f t="shared" si="0"/>
        <v>5773121.8890000004</v>
      </c>
      <c r="O16" s="15">
        <f t="shared" si="0"/>
        <v>0</v>
      </c>
      <c r="P16" s="15">
        <f t="shared" ref="P16" si="1">+P17+P35</f>
        <v>5292082696.7166548</v>
      </c>
      <c r="Q16" s="58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</row>
    <row r="17" spans="2:30" s="29" customFormat="1" x14ac:dyDescent="0.25">
      <c r="B17" s="1"/>
      <c r="C17" s="18" t="s">
        <v>19</v>
      </c>
      <c r="D17" s="19">
        <f>D19+D28+D32+D33</f>
        <v>60109053.480000004</v>
      </c>
      <c r="E17" s="19">
        <f t="shared" ref="E17:O17" si="2">E19+E28+E32+E33</f>
        <v>37000000</v>
      </c>
      <c r="F17" s="19">
        <f t="shared" si="2"/>
        <v>121523113.96200001</v>
      </c>
      <c r="G17" s="19">
        <f t="shared" si="2"/>
        <v>26630300</v>
      </c>
      <c r="H17" s="19">
        <f t="shared" si="2"/>
        <v>19939907</v>
      </c>
      <c r="I17" s="19">
        <f t="shared" si="2"/>
        <v>7059603</v>
      </c>
      <c r="J17" s="19">
        <f t="shared" si="2"/>
        <v>105950463.822</v>
      </c>
      <c r="K17" s="19">
        <f t="shared" si="2"/>
        <v>7938680.4299999997</v>
      </c>
      <c r="L17" s="19">
        <f t="shared" si="2"/>
        <v>33013579.52</v>
      </c>
      <c r="M17" s="19">
        <f t="shared" si="2"/>
        <v>54986255.546999998</v>
      </c>
      <c r="N17" s="19">
        <f t="shared" si="2"/>
        <v>5773121.8890000004</v>
      </c>
      <c r="O17" s="19">
        <f t="shared" si="2"/>
        <v>0</v>
      </c>
      <c r="P17" s="19">
        <f t="shared" ref="P17" si="3">+P19+P28+P32+P33</f>
        <v>479924078.64999998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</row>
    <row r="18" spans="2:30" s="29" customFormat="1" x14ac:dyDescent="0.25">
      <c r="B18" s="1"/>
      <c r="C18" s="20" t="s">
        <v>20</v>
      </c>
      <c r="D18" s="21">
        <v>100000</v>
      </c>
      <c r="E18" s="21">
        <v>0</v>
      </c>
      <c r="F18" s="21">
        <v>0</v>
      </c>
      <c r="G18" s="21">
        <v>562500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85245.902000000002</v>
      </c>
      <c r="N18" s="21">
        <v>0</v>
      </c>
      <c r="O18" s="21">
        <v>0</v>
      </c>
      <c r="P18" s="21">
        <f t="shared" ref="P18:P52" si="4">SUM(D18:O18)</f>
        <v>747745.902</v>
      </c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</row>
    <row r="19" spans="2:30" s="29" customFormat="1" x14ac:dyDescent="0.25">
      <c r="B19" s="1"/>
      <c r="C19" s="22" t="s">
        <v>21</v>
      </c>
      <c r="D19" s="23">
        <f>SUM(D20:D26)</f>
        <v>60109053.480000004</v>
      </c>
      <c r="E19" s="23">
        <f t="shared" ref="E19:O19" si="5">SUM(E20:E26)</f>
        <v>37000000</v>
      </c>
      <c r="F19" s="23">
        <f t="shared" si="5"/>
        <v>26147484.25</v>
      </c>
      <c r="G19" s="23">
        <f t="shared" si="5"/>
        <v>26630300</v>
      </c>
      <c r="H19" s="23">
        <f t="shared" si="5"/>
        <v>19939907</v>
      </c>
      <c r="I19" s="23">
        <f t="shared" si="5"/>
        <v>7059603</v>
      </c>
      <c r="J19" s="23">
        <f t="shared" si="5"/>
        <v>55282505</v>
      </c>
      <c r="K19" s="23">
        <f t="shared" si="5"/>
        <v>7938680.4299999997</v>
      </c>
      <c r="L19" s="23">
        <f t="shared" si="5"/>
        <v>33013579.52</v>
      </c>
      <c r="M19" s="23">
        <f t="shared" si="5"/>
        <v>51105481</v>
      </c>
      <c r="N19" s="23">
        <f>SUM(N20:N26)</f>
        <v>2000000</v>
      </c>
      <c r="O19" s="23">
        <f t="shared" si="5"/>
        <v>0</v>
      </c>
      <c r="P19" s="23">
        <f>SUM(P20:P26)</f>
        <v>326226593.67999995</v>
      </c>
      <c r="Q19" s="2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</row>
    <row r="20" spans="2:30" s="29" customFormat="1" x14ac:dyDescent="0.25">
      <c r="B20" s="1"/>
      <c r="C20" s="26" t="s">
        <v>22</v>
      </c>
      <c r="D20" s="27">
        <v>0</v>
      </c>
      <c r="E20" s="27">
        <v>27000000</v>
      </c>
      <c r="F20" s="27">
        <v>0</v>
      </c>
      <c r="G20" s="27">
        <v>18300000</v>
      </c>
      <c r="H20" s="27">
        <v>0</v>
      </c>
      <c r="I20" s="27">
        <v>0</v>
      </c>
      <c r="J20" s="27">
        <v>26000000</v>
      </c>
      <c r="K20" s="27">
        <v>0</v>
      </c>
      <c r="L20" s="27">
        <v>28700000</v>
      </c>
      <c r="M20" s="27">
        <v>42938050.799999997</v>
      </c>
      <c r="N20" s="27">
        <v>0</v>
      </c>
      <c r="O20" s="27">
        <v>0</v>
      </c>
      <c r="P20" s="27">
        <f>SUM(D20:O20)</f>
        <v>142938050.80000001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</row>
    <row r="21" spans="2:30" s="29" customFormat="1" x14ac:dyDescent="0.25">
      <c r="B21" s="1"/>
      <c r="C21" s="26" t="s">
        <v>23</v>
      </c>
      <c r="D21" s="27">
        <v>60009053.480000004</v>
      </c>
      <c r="E21" s="27">
        <v>0</v>
      </c>
      <c r="F21" s="27">
        <v>25047484.25</v>
      </c>
      <c r="G21" s="27">
        <v>6767800</v>
      </c>
      <c r="H21" s="27">
        <v>12000000</v>
      </c>
      <c r="I21" s="27">
        <v>0</v>
      </c>
      <c r="J21" s="27">
        <v>29282505</v>
      </c>
      <c r="K21" s="30">
        <v>1656255.3</v>
      </c>
      <c r="L21" s="27">
        <v>0</v>
      </c>
      <c r="M21" s="27">
        <v>7867430.2000000002</v>
      </c>
      <c r="N21" s="27">
        <v>0</v>
      </c>
      <c r="O21" s="27">
        <v>0</v>
      </c>
      <c r="P21" s="27">
        <f>SUM(D21:O21)</f>
        <v>142630528.22999999</v>
      </c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</row>
    <row r="22" spans="2:30" s="29" customFormat="1" x14ac:dyDescent="0.25">
      <c r="B22" s="1"/>
      <c r="C22" s="26" t="s">
        <v>24</v>
      </c>
      <c r="D22" s="27">
        <v>100000</v>
      </c>
      <c r="E22" s="27">
        <v>10000000</v>
      </c>
      <c r="F22" s="27">
        <v>0</v>
      </c>
      <c r="G22" s="27">
        <v>1562500</v>
      </c>
      <c r="H22" s="27">
        <v>7939907</v>
      </c>
      <c r="I22" s="27">
        <v>1134603</v>
      </c>
      <c r="J22" s="27">
        <v>0</v>
      </c>
      <c r="K22" s="27">
        <v>0</v>
      </c>
      <c r="L22" s="27">
        <v>4313579.5199999996</v>
      </c>
      <c r="M22" s="27">
        <v>0</v>
      </c>
      <c r="N22" s="27">
        <v>0</v>
      </c>
      <c r="O22" s="27">
        <v>0</v>
      </c>
      <c r="P22" s="27">
        <f>SUM(D22:O22)</f>
        <v>25050589.52</v>
      </c>
      <c r="Q22" s="24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</row>
    <row r="23" spans="2:30" s="29" customFormat="1" x14ac:dyDescent="0.25">
      <c r="B23" s="1"/>
      <c r="C23" s="26" t="s">
        <v>25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5925000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f t="shared" ref="P23:P26" si="6">SUM(D23:O23)</f>
        <v>5925000</v>
      </c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</row>
    <row r="24" spans="2:30" s="29" customFormat="1" x14ac:dyDescent="0.25">
      <c r="B24" s="1"/>
      <c r="C24" s="26" t="s">
        <v>26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6282425.1299999999</v>
      </c>
      <c r="L24" s="27">
        <v>0</v>
      </c>
      <c r="M24" s="27">
        <v>0</v>
      </c>
      <c r="N24" s="27">
        <v>0</v>
      </c>
      <c r="O24" s="27">
        <v>0</v>
      </c>
      <c r="P24" s="27">
        <f t="shared" si="6"/>
        <v>6282425.1299999999</v>
      </c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</row>
    <row r="25" spans="2:30" s="34" customFormat="1" x14ac:dyDescent="0.25">
      <c r="B25" s="48"/>
      <c r="C25" s="31" t="s">
        <v>27</v>
      </c>
      <c r="D25" s="27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33">
        <f t="shared" si="6"/>
        <v>0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</row>
    <row r="26" spans="2:30" s="29" customFormat="1" x14ac:dyDescent="0.25">
      <c r="B26" s="1"/>
      <c r="C26" s="26" t="s">
        <v>28</v>
      </c>
      <c r="D26" s="27">
        <v>0</v>
      </c>
      <c r="E26" s="27">
        <v>0</v>
      </c>
      <c r="F26" s="27">
        <v>1100000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300000</v>
      </c>
      <c r="N26" s="27">
        <v>2000000</v>
      </c>
      <c r="O26" s="27">
        <v>0</v>
      </c>
      <c r="P26" s="27">
        <f t="shared" si="6"/>
        <v>3400000</v>
      </c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</row>
    <row r="27" spans="2:30" s="29" customFormat="1" ht="9.75" customHeight="1" x14ac:dyDescent="0.25">
      <c r="B27" s="1"/>
      <c r="C27" s="26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7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</row>
    <row r="28" spans="2:30" s="29" customFormat="1" x14ac:dyDescent="0.25">
      <c r="B28" s="1"/>
      <c r="C28" s="22" t="s">
        <v>29</v>
      </c>
      <c r="D28" s="23">
        <f>SUM(D29:D30)</f>
        <v>0</v>
      </c>
      <c r="E28" s="23">
        <f t="shared" ref="E28:O28" si="7">SUM(E29:E30)</f>
        <v>0</v>
      </c>
      <c r="F28" s="23">
        <f t="shared" si="7"/>
        <v>95375629.712000012</v>
      </c>
      <c r="G28" s="23">
        <f t="shared" si="7"/>
        <v>0</v>
      </c>
      <c r="H28" s="23">
        <f t="shared" si="7"/>
        <v>0</v>
      </c>
      <c r="I28" s="23">
        <f t="shared" si="7"/>
        <v>0</v>
      </c>
      <c r="J28" s="23">
        <f t="shared" si="7"/>
        <v>50667958.821999997</v>
      </c>
      <c r="K28" s="23">
        <f t="shared" si="7"/>
        <v>0</v>
      </c>
      <c r="L28" s="23">
        <f t="shared" si="7"/>
        <v>0</v>
      </c>
      <c r="M28" s="23">
        <f t="shared" si="7"/>
        <v>3880774.5470000003</v>
      </c>
      <c r="N28" s="23">
        <f t="shared" si="7"/>
        <v>3773121.889</v>
      </c>
      <c r="O28" s="23">
        <f t="shared" si="7"/>
        <v>0</v>
      </c>
      <c r="P28" s="23">
        <f>+P29+P30</f>
        <v>153697484.97000003</v>
      </c>
      <c r="Q28" s="24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</row>
    <row r="29" spans="2:30" s="29" customFormat="1" x14ac:dyDescent="0.25">
      <c r="B29" s="1"/>
      <c r="C29" s="26" t="s">
        <v>30</v>
      </c>
      <c r="D29" s="27">
        <v>0</v>
      </c>
      <c r="E29" s="27">
        <v>0</v>
      </c>
      <c r="F29" s="27">
        <v>6400000</v>
      </c>
      <c r="G29" s="27">
        <v>0</v>
      </c>
      <c r="H29" s="27">
        <v>0</v>
      </c>
      <c r="I29" s="27">
        <v>0</v>
      </c>
      <c r="J29" s="27">
        <v>3816861.827</v>
      </c>
      <c r="K29" s="27">
        <v>0</v>
      </c>
      <c r="L29" s="27">
        <v>0</v>
      </c>
      <c r="M29" s="27">
        <v>3880774.5470000003</v>
      </c>
      <c r="N29" s="27">
        <v>3773121.889</v>
      </c>
      <c r="O29" s="27">
        <v>0</v>
      </c>
      <c r="P29" s="27">
        <f>SUM(D29:O29)</f>
        <v>17870758.263</v>
      </c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2:30" s="29" customFormat="1" x14ac:dyDescent="0.25">
      <c r="B30" s="1"/>
      <c r="C30" s="26" t="s">
        <v>31</v>
      </c>
      <c r="D30" s="27">
        <v>0</v>
      </c>
      <c r="E30" s="23">
        <v>0</v>
      </c>
      <c r="F30" s="23">
        <v>88975629.712000012</v>
      </c>
      <c r="G30" s="23">
        <v>0</v>
      </c>
      <c r="H30" s="23">
        <v>0</v>
      </c>
      <c r="I30" s="23">
        <v>0</v>
      </c>
      <c r="J30" s="27">
        <v>46851096.994999997</v>
      </c>
      <c r="K30" s="27">
        <v>0</v>
      </c>
      <c r="L30" s="23">
        <v>0</v>
      </c>
      <c r="M30" s="23">
        <v>0</v>
      </c>
      <c r="N30" s="23">
        <v>0</v>
      </c>
      <c r="O30" s="23">
        <v>0</v>
      </c>
      <c r="P30" s="27">
        <f t="shared" si="4"/>
        <v>135826726.70700002</v>
      </c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2:30" s="29" customFormat="1" ht="6" customHeight="1" x14ac:dyDescent="0.25">
      <c r="B31" s="1"/>
      <c r="C31" s="26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7">
        <f t="shared" si="4"/>
        <v>0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</row>
    <row r="32" spans="2:30" s="29" customFormat="1" x14ac:dyDescent="0.25">
      <c r="B32" s="1"/>
      <c r="C32" s="22" t="s">
        <v>32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7">
        <f>SUM(D32:O32)</f>
        <v>0</v>
      </c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</row>
    <row r="33" spans="2:30" s="29" customFormat="1" x14ac:dyDescent="0.25">
      <c r="B33" s="1"/>
      <c r="C33" s="22" t="s">
        <v>33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7">
        <f t="shared" si="4"/>
        <v>0</v>
      </c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</row>
    <row r="34" spans="2:30" s="29" customFormat="1" x14ac:dyDescent="0.25">
      <c r="B34" s="1"/>
      <c r="C34" s="3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7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</row>
    <row r="35" spans="2:30" s="29" customFormat="1" x14ac:dyDescent="0.25">
      <c r="B35" s="1"/>
      <c r="C35" s="37" t="s">
        <v>34</v>
      </c>
      <c r="D35" s="38">
        <f>D37+D46+D50+D51</f>
        <v>200000000</v>
      </c>
      <c r="E35" s="38">
        <f t="shared" ref="E35:O35" si="8">E37+E46+E50+E51</f>
        <v>2567762299.7126551</v>
      </c>
      <c r="F35" s="38">
        <f t="shared" si="8"/>
        <v>44396318.354000002</v>
      </c>
      <c r="G35" s="38">
        <f t="shared" si="8"/>
        <v>400000000</v>
      </c>
      <c r="H35" s="38">
        <f t="shared" si="8"/>
        <v>0</v>
      </c>
      <c r="I35" s="38">
        <f t="shared" si="8"/>
        <v>0</v>
      </c>
      <c r="J35" s="38">
        <f t="shared" si="8"/>
        <v>0</v>
      </c>
      <c r="K35" s="38">
        <f t="shared" si="8"/>
        <v>0</v>
      </c>
      <c r="L35" s="38">
        <f t="shared" si="8"/>
        <v>0</v>
      </c>
      <c r="M35" s="38">
        <f t="shared" si="8"/>
        <v>1600000000</v>
      </c>
      <c r="N35" s="38">
        <f t="shared" si="8"/>
        <v>0</v>
      </c>
      <c r="O35" s="38">
        <f t="shared" si="8"/>
        <v>0</v>
      </c>
      <c r="P35" s="38">
        <f t="shared" ref="P35" si="9">+P37+P46+P50+P51</f>
        <v>4812158618.0666552</v>
      </c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</row>
    <row r="36" spans="2:30" s="29" customFormat="1" x14ac:dyDescent="0.25">
      <c r="B36" s="1"/>
      <c r="C36" s="39" t="s">
        <v>35</v>
      </c>
      <c r="D36" s="40">
        <v>0</v>
      </c>
      <c r="E36" s="40">
        <v>4134874.26</v>
      </c>
      <c r="F36" s="40">
        <v>0</v>
      </c>
      <c r="G36" s="40">
        <v>1000000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1320000</v>
      </c>
      <c r="N36" s="40">
        <v>0</v>
      </c>
      <c r="O36" s="40">
        <v>0</v>
      </c>
      <c r="P36" s="40">
        <f t="shared" si="4"/>
        <v>6454874.2599999998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</row>
    <row r="37" spans="2:30" s="29" customFormat="1" x14ac:dyDescent="0.25">
      <c r="B37" s="1"/>
      <c r="C37" s="22" t="str">
        <f>C19</f>
        <v>Organismos Multilaterales</v>
      </c>
      <c r="D37" s="23">
        <f>SUM(D38:D44)</f>
        <v>200000000</v>
      </c>
      <c r="E37" s="23">
        <f t="shared" ref="E37:O37" si="10">SUM(E38:E44)</f>
        <v>29337528.300000001</v>
      </c>
      <c r="F37" s="23">
        <f t="shared" si="10"/>
        <v>0</v>
      </c>
      <c r="G37" s="23">
        <f t="shared" si="10"/>
        <v>400000000</v>
      </c>
      <c r="H37" s="23">
        <f t="shared" si="10"/>
        <v>0</v>
      </c>
      <c r="I37" s="23">
        <f t="shared" si="10"/>
        <v>0</v>
      </c>
      <c r="J37" s="23">
        <f t="shared" si="10"/>
        <v>0</v>
      </c>
      <c r="K37" s="23">
        <f t="shared" si="10"/>
        <v>0</v>
      </c>
      <c r="L37" s="23">
        <f t="shared" si="10"/>
        <v>0</v>
      </c>
      <c r="M37" s="23">
        <f t="shared" si="10"/>
        <v>0</v>
      </c>
      <c r="N37" s="23">
        <f t="shared" si="10"/>
        <v>0</v>
      </c>
      <c r="O37" s="23">
        <f t="shared" si="10"/>
        <v>0</v>
      </c>
      <c r="P37" s="32">
        <f>SUM(P38:P44)</f>
        <v>629337528.29999995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</row>
    <row r="38" spans="2:30" s="29" customFormat="1" x14ac:dyDescent="0.25">
      <c r="B38" s="1"/>
      <c r="C38" s="26" t="s">
        <v>22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3">
        <f t="shared" si="4"/>
        <v>0</v>
      </c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2:30" s="29" customFormat="1" x14ac:dyDescent="0.25">
      <c r="B39" s="1"/>
      <c r="C39" s="26" t="s">
        <v>23</v>
      </c>
      <c r="D39" s="27">
        <v>200000000</v>
      </c>
      <c r="E39" s="27">
        <v>18258443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30">
        <v>0</v>
      </c>
      <c r="L39" s="27">
        <v>0</v>
      </c>
      <c r="M39" s="27">
        <v>0</v>
      </c>
      <c r="N39" s="27">
        <v>0</v>
      </c>
      <c r="O39" s="27">
        <v>0</v>
      </c>
      <c r="P39" s="27">
        <f t="shared" si="4"/>
        <v>218258443</v>
      </c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2:30" s="29" customFormat="1" x14ac:dyDescent="0.25">
      <c r="B40" s="1"/>
      <c r="C40" s="26" t="s">
        <v>24</v>
      </c>
      <c r="D40" s="27">
        <v>0</v>
      </c>
      <c r="E40" s="27">
        <v>11079085.300000001</v>
      </c>
      <c r="F40" s="27">
        <v>0</v>
      </c>
      <c r="G40" s="27">
        <v>400000000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f t="shared" si="4"/>
        <v>411079085.30000001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2:30" s="29" customFormat="1" x14ac:dyDescent="0.25">
      <c r="B41" s="1"/>
      <c r="C41" s="26" t="s">
        <v>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f t="shared" si="4"/>
        <v>0</v>
      </c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2:30" s="29" customFormat="1" x14ac:dyDescent="0.25">
      <c r="B42" s="1"/>
      <c r="C42" s="26" t="s">
        <v>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f t="shared" si="4"/>
        <v>0</v>
      </c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2:30" s="29" customFormat="1" x14ac:dyDescent="0.25">
      <c r="B43" s="1"/>
      <c r="C43" s="26" t="s">
        <v>27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f t="shared" si="4"/>
        <v>0</v>
      </c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2:30" s="29" customFormat="1" x14ac:dyDescent="0.25">
      <c r="B44" s="1"/>
      <c r="C44" s="26" t="s">
        <v>28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3">
        <f t="shared" si="4"/>
        <v>0</v>
      </c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pans="2:30" s="29" customFormat="1" ht="6" customHeight="1" x14ac:dyDescent="0.25">
      <c r="B45" s="1"/>
      <c r="C45" s="26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2:30" s="29" customFormat="1" x14ac:dyDescent="0.25">
      <c r="B46" s="1"/>
      <c r="C46" s="22" t="str">
        <f>C28</f>
        <v>Organismos Bilaterales</v>
      </c>
      <c r="D46" s="23">
        <f>SUM(D47:D48)</f>
        <v>0</v>
      </c>
      <c r="E46" s="23">
        <f t="shared" ref="E46:O46" si="11">SUM(E47:E48)</f>
        <v>0</v>
      </c>
      <c r="F46" s="23">
        <f t="shared" si="11"/>
        <v>0</v>
      </c>
      <c r="G46" s="23">
        <f t="shared" si="11"/>
        <v>0</v>
      </c>
      <c r="H46" s="23">
        <f t="shared" si="11"/>
        <v>0</v>
      </c>
      <c r="I46" s="23">
        <f t="shared" si="11"/>
        <v>0</v>
      </c>
      <c r="J46" s="23">
        <f t="shared" si="11"/>
        <v>0</v>
      </c>
      <c r="K46" s="23">
        <f t="shared" si="11"/>
        <v>0</v>
      </c>
      <c r="L46" s="23">
        <f t="shared" si="11"/>
        <v>0</v>
      </c>
      <c r="M46" s="23">
        <f t="shared" si="11"/>
        <v>0</v>
      </c>
      <c r="N46" s="23">
        <f t="shared" si="11"/>
        <v>0</v>
      </c>
      <c r="O46" s="23">
        <f t="shared" si="11"/>
        <v>0</v>
      </c>
      <c r="P46" s="23">
        <f t="shared" ref="P46" si="12">+P47+P48</f>
        <v>0</v>
      </c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2:30" s="29" customFormat="1" x14ac:dyDescent="0.25">
      <c r="B47" s="1"/>
      <c r="C47" s="26" t="s">
        <v>30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f t="shared" si="4"/>
        <v>0</v>
      </c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pans="2:30" s="29" customFormat="1" x14ac:dyDescent="0.25">
      <c r="B48" s="1"/>
      <c r="C48" s="26" t="s">
        <v>31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f t="shared" si="4"/>
        <v>0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</row>
    <row r="49" spans="2:30" s="29" customFormat="1" ht="6.75" customHeight="1" x14ac:dyDescent="0.25">
      <c r="B49" s="1"/>
      <c r="C49" s="26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3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</row>
    <row r="50" spans="2:30" s="29" customFormat="1" x14ac:dyDescent="0.25">
      <c r="B50" s="1"/>
      <c r="C50" s="22" t="str">
        <f>C32</f>
        <v>Banca Comercial</v>
      </c>
      <c r="D50" s="27">
        <v>0</v>
      </c>
      <c r="E50" s="27">
        <v>0</v>
      </c>
      <c r="F50" s="27">
        <v>44396318.354000002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3">
        <f>SUM(D50:O50)</f>
        <v>44396318.354000002</v>
      </c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</row>
    <row r="51" spans="2:30" s="29" customFormat="1" x14ac:dyDescent="0.25">
      <c r="B51" s="1" t="s">
        <v>42</v>
      </c>
      <c r="C51" s="22" t="str">
        <f>C33</f>
        <v>Bonos Globales</v>
      </c>
      <c r="D51" s="27">
        <v>0</v>
      </c>
      <c r="E51" s="27">
        <v>2538424771.4126549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1600000000</v>
      </c>
      <c r="N51" s="27">
        <v>0</v>
      </c>
      <c r="O51" s="27">
        <v>0</v>
      </c>
      <c r="P51" s="23">
        <f t="shared" si="4"/>
        <v>4138424771.4126549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</row>
    <row r="52" spans="2:30" s="29" customFormat="1" ht="3.75" customHeight="1" thickBot="1" x14ac:dyDescent="0.3">
      <c r="B52" s="1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2">
        <f t="shared" si="4"/>
        <v>0</v>
      </c>
    </row>
    <row r="53" spans="2:30" s="29" customFormat="1" ht="15.75" thickTop="1" x14ac:dyDescent="0.25">
      <c r="B53" s="1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5"/>
    </row>
    <row r="54" spans="2:30" s="29" customFormat="1" x14ac:dyDescent="0.25">
      <c r="B54" s="1"/>
      <c r="C54" s="45" t="s">
        <v>36</v>
      </c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7"/>
    </row>
    <row r="55" spans="2:30" s="2" customFormat="1" ht="15.75" customHeight="1" x14ac:dyDescent="0.25">
      <c r="B55" s="49"/>
      <c r="C55" s="68" t="s">
        <v>37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</row>
    <row r="56" spans="2:30" s="2" customFormat="1" ht="15" customHeight="1" x14ac:dyDescent="0.25">
      <c r="B56" s="49"/>
      <c r="C56" s="68" t="s">
        <v>43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</row>
    <row r="57" spans="2:30" s="2" customFormat="1" ht="15" customHeight="1" x14ac:dyDescent="0.25">
      <c r="B57" s="50"/>
      <c r="C57" s="47" t="s">
        <v>44</v>
      </c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</row>
    <row r="58" spans="2:30" x14ac:dyDescent="0.2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</row>
  </sheetData>
  <mergeCells count="7">
    <mergeCell ref="C56:P56"/>
    <mergeCell ref="C8:P8"/>
    <mergeCell ref="C9:P9"/>
    <mergeCell ref="C10:P10"/>
    <mergeCell ref="C12:P12"/>
    <mergeCell ref="C13:P13"/>
    <mergeCell ref="C55:P55"/>
  </mergeCells>
  <printOptions horizontalCentered="1"/>
  <pageMargins left="0.23" right="0.2" top="0.27" bottom="0.33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En RD$</vt:lpstr>
      <vt:lpstr>En US$</vt:lpstr>
      <vt:lpstr>'En RD$'!Print_Area</vt:lpstr>
      <vt:lpstr>'En US$'!Print_Area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Enriquillo Manuel Duvergé García</dc:creator>
  <cp:lastModifiedBy>Pedro Manuel Joaquin Federico</cp:lastModifiedBy>
  <dcterms:created xsi:type="dcterms:W3CDTF">2025-12-12T19:45:11Z</dcterms:created>
  <dcterms:modified xsi:type="dcterms:W3CDTF">2025-12-17T16:51:47Z</dcterms:modified>
</cp:coreProperties>
</file>